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n\Downloads\"/>
    </mc:Choice>
  </mc:AlternateContent>
  <xr:revisionPtr revIDLastSave="0" documentId="8_{136CE1B1-11E7-490D-9106-9ABF52813B0B}" xr6:coauthVersionLast="45" xr6:coauthVersionMax="45" xr10:uidLastSave="{00000000-0000-0000-0000-000000000000}"/>
  <bookViews>
    <workbookView xWindow="-120" yWindow="-120" windowWidth="29040" windowHeight="15840"/>
  </bookViews>
  <sheets>
    <sheet name="Персонал (1) (1)" sheetId="1" r:id="rId1"/>
  </sheets>
  <calcPr calcId="0"/>
</workbook>
</file>

<file path=xl/calcChain.xml><?xml version="1.0" encoding="utf-8"?>
<calcChain xmlns="http://schemas.openxmlformats.org/spreadsheetml/2006/main">
  <c r="C2" i="1" l="1"/>
  <c r="W2" i="1"/>
  <c r="X2" i="1"/>
  <c r="AJ2" i="1"/>
  <c r="AK2" i="1"/>
  <c r="AM2" i="1"/>
  <c r="AN2" i="1"/>
  <c r="AO2" i="1"/>
  <c r="AP2" i="1"/>
  <c r="C3" i="1"/>
  <c r="W3" i="1"/>
  <c r="X3" i="1"/>
  <c r="AJ3" i="1"/>
  <c r="AK3" i="1"/>
  <c r="AL3" i="1"/>
  <c r="AM3" i="1"/>
  <c r="AN3" i="1"/>
  <c r="AO3" i="1"/>
  <c r="AP3" i="1"/>
  <c r="C4" i="1"/>
  <c r="W4" i="1"/>
  <c r="X4" i="1"/>
  <c r="AJ4" i="1"/>
  <c r="AK4" i="1"/>
  <c r="AL4" i="1"/>
  <c r="AM4" i="1"/>
  <c r="AN4" i="1"/>
  <c r="AO4" i="1"/>
  <c r="AP4" i="1"/>
  <c r="C5" i="1"/>
  <c r="W5" i="1"/>
  <c r="X5" i="1"/>
  <c r="AJ5" i="1"/>
  <c r="AK5" i="1"/>
  <c r="AM5" i="1"/>
  <c r="AN5" i="1"/>
  <c r="C6" i="1"/>
  <c r="W6" i="1"/>
  <c r="X6" i="1"/>
  <c r="AJ6" i="1"/>
  <c r="AK6" i="1"/>
  <c r="AM6" i="1"/>
  <c r="AN6" i="1"/>
  <c r="C7" i="1"/>
  <c r="W7" i="1"/>
  <c r="X7" i="1"/>
  <c r="AJ7" i="1"/>
  <c r="AK7" i="1"/>
  <c r="AM7" i="1"/>
  <c r="AN7" i="1"/>
  <c r="C8" i="1"/>
  <c r="W8" i="1"/>
  <c r="X8" i="1"/>
  <c r="AJ8" i="1"/>
  <c r="AK8" i="1"/>
  <c r="AL8" i="1"/>
  <c r="AM8" i="1"/>
  <c r="AN8" i="1"/>
  <c r="AO8" i="1"/>
  <c r="AP8" i="1"/>
  <c r="C9" i="1"/>
  <c r="W9" i="1"/>
  <c r="X9" i="1"/>
  <c r="AJ9" i="1"/>
  <c r="AK9" i="1"/>
  <c r="AM9" i="1"/>
  <c r="AN9" i="1"/>
  <c r="C10" i="1"/>
  <c r="W10" i="1"/>
  <c r="X10" i="1"/>
  <c r="AJ10" i="1"/>
  <c r="AK10" i="1"/>
  <c r="AL10" i="1"/>
  <c r="AM10" i="1"/>
  <c r="AN10" i="1"/>
  <c r="AO10" i="1"/>
  <c r="AP10" i="1"/>
  <c r="C11" i="1"/>
  <c r="W11" i="1"/>
  <c r="X11" i="1"/>
  <c r="AJ11" i="1"/>
  <c r="AK11" i="1"/>
  <c r="AM11" i="1"/>
  <c r="AN11" i="1"/>
  <c r="C12" i="1"/>
  <c r="W12" i="1"/>
  <c r="X12" i="1"/>
  <c r="AJ12" i="1"/>
  <c r="AK12" i="1"/>
  <c r="AM12" i="1"/>
  <c r="AN12" i="1"/>
  <c r="AO12" i="1"/>
  <c r="AP12" i="1"/>
  <c r="C13" i="1"/>
  <c r="W13" i="1"/>
  <c r="X13" i="1"/>
  <c r="AJ13" i="1"/>
  <c r="AK13" i="1"/>
  <c r="AL13" i="1"/>
  <c r="AM13" i="1"/>
  <c r="AN13" i="1"/>
  <c r="AO13" i="1"/>
  <c r="AP13" i="1"/>
  <c r="C14" i="1"/>
  <c r="W14" i="1"/>
  <c r="X14" i="1"/>
  <c r="AJ14" i="1"/>
  <c r="AK14" i="1"/>
  <c r="AL14" i="1"/>
  <c r="AM14" i="1"/>
  <c r="AN14" i="1"/>
  <c r="AO14" i="1"/>
  <c r="AP14" i="1"/>
</calcChain>
</file>

<file path=xl/sharedStrings.xml><?xml version="1.0" encoding="utf-8"?>
<sst xmlns="http://schemas.openxmlformats.org/spreadsheetml/2006/main" count="336" uniqueCount="162">
  <si>
    <t>ID работника</t>
  </si>
  <si>
    <t>ID персонала</t>
  </si>
  <si>
    <t>ИИН</t>
  </si>
  <si>
    <t>Фамилия</t>
  </si>
  <si>
    <t>Имя</t>
  </si>
  <si>
    <t>Отчество</t>
  </si>
  <si>
    <t>Дата рождения</t>
  </si>
  <si>
    <t>Причина отсутствия ИИН [7303]</t>
  </si>
  <si>
    <t>Пол [199]</t>
  </si>
  <si>
    <t>Гражданство [6417]</t>
  </si>
  <si>
    <t>Национальность [5703]</t>
  </si>
  <si>
    <t>Номер документа, удостоверяющего личность [7299]</t>
  </si>
  <si>
    <t>Дата выдачи документа, удостоверяющего личность [7300]</t>
  </si>
  <si>
    <t>Вложение (прикрепите скан копию документа, удостоверяющего личность: 1-я скан копия, страница с паспорта, где ФИО) [7301]</t>
  </si>
  <si>
    <t>Вложение (прикрепите скан копию документа, удостоверяющего личность: 2-я скан копия, страница с печатью пограничной службы) [7302]</t>
  </si>
  <si>
    <t>Воинское звание [241]</t>
  </si>
  <si>
    <t>Инвалид [7066]</t>
  </si>
  <si>
    <t>Группа инвалидности [7067]</t>
  </si>
  <si>
    <t>Причина инвалидности [7068]</t>
  </si>
  <si>
    <t>Срок инвалидности [7069]</t>
  </si>
  <si>
    <t>Дата установления инвалидности [7185]</t>
  </si>
  <si>
    <t>Срок инвалидности  до [7070]</t>
  </si>
  <si>
    <t>Дата принятия на работу [233]</t>
  </si>
  <si>
    <t>Номер приказа о принятии на работу [6746]</t>
  </si>
  <si>
    <t>Приказ о приеме на работу [order_hire]</t>
  </si>
  <si>
    <t>Срок трудового договора [6375]</t>
  </si>
  <si>
    <t>Текущий статус сотрудника [6977]</t>
  </si>
  <si>
    <t>Должность [6649]</t>
  </si>
  <si>
    <t>Ставка основной должности [6659]</t>
  </si>
  <si>
    <t>Сотрудник [230]</t>
  </si>
  <si>
    <t>Академическая, ученая степень [6798]</t>
  </si>
  <si>
    <t>Образование [197]</t>
  </si>
  <si>
    <t>Заключение аттестации [conclusion_of_certification]</t>
  </si>
  <si>
    <t>Наличие дошкольного образования (дополнительно) [6747]</t>
  </si>
  <si>
    <t>Специальное дефектологическое образование [6279]</t>
  </si>
  <si>
    <t>Общий  стаж работы  на момент принятия на работу [7003]</t>
  </si>
  <si>
    <t>Общий  стаж работы на текущий момент [7061]</t>
  </si>
  <si>
    <t>Стаж педагогической работы на текущий момент [7004]</t>
  </si>
  <si>
    <t>Стаж педагогической работы на текущий момент [7062]</t>
  </si>
  <si>
    <t>Общий стаж работы в данной организации [7180]</t>
  </si>
  <si>
    <t>Электронный адрес (Е-mail) [6430]</t>
  </si>
  <si>
    <t>Сотовый телефон (номер) [6431]</t>
  </si>
  <si>
    <t>Категория [198]</t>
  </si>
  <si>
    <t>Год подтверждения либо присвоения категории [6751]</t>
  </si>
  <si>
    <t>Категория руководящей должности [management_position_category]</t>
  </si>
  <si>
    <t>Язык обучения [5579]</t>
  </si>
  <si>
    <t>Мониторинг уровня усвоения ТУПр [monitoring_tupr2] / Наименование группы [name_of_group]</t>
  </si>
  <si>
    <t>Мониторинг уровня усвоения ТУПр [monitoring_tupr2] / Мониторинг уровня усвоения ТУПр, % стартовый [monitoring_start]</t>
  </si>
  <si>
    <t>Мониторинг уровня усвоения ТУПр [monitoring_tupr2] / Мониторинг уровня усвоения ТУПр, % промежуточный [monitoring_middle]</t>
  </si>
  <si>
    <t>Мониторинг уровня усвоения ТУПр [monitoring_tupr2] / Мониторинг уровня усвоения ТУПр, % итоговый [monitoring_finish]</t>
  </si>
  <si>
    <t>Ведет предмет (основная нагрузка)* [6658]</t>
  </si>
  <si>
    <t>Соответствие по основному предмету [6660]</t>
  </si>
  <si>
    <t>Ставка основного предмета [6661]</t>
  </si>
  <si>
    <t>Дополнительная должность [6749] / Должность [76298]</t>
  </si>
  <si>
    <t>Дополнительная должность [6749] / Ставка [76299]</t>
  </si>
  <si>
    <t>Ведет предмет (дополнительная нагрузка) [6285] / Предмет [75742]</t>
  </si>
  <si>
    <t>Ведет предмет (дополнительная нагрузка) [6285] / Ставка [75963]</t>
  </si>
  <si>
    <t>Прошел(-а) курсы по повышению квалификации [5736] / Место прохождения [75139]</t>
  </si>
  <si>
    <t>Прошел(-а) курсы по повышению квалификации [5736] / Предмет [75163]</t>
  </si>
  <si>
    <t>Прошел(-а) курсы по повышению квалификации [5736] / Программа обучения [76665]</t>
  </si>
  <si>
    <t>Прошел(-а) курсы по повышению квалификации [5736] / Форма прохождения [76666]</t>
  </si>
  <si>
    <t>Прошел(-а) курсы по повышению квалификации [5736] / Язык обучения [76667]</t>
  </si>
  <si>
    <t>Прошел(-а) курсы по повышению квалификации [5736] / Продолжительность курса, часы [76668]</t>
  </si>
  <si>
    <t>Прошел(-а) курсы по повышению квалификации [5736] / Дата начала курса [76669]</t>
  </si>
  <si>
    <t>Прошел(-а) курсы по повышению квалификации [5736] / Дата завершения [76670]</t>
  </si>
  <si>
    <t>Прошел(-а) курсы по повышению квалификации [5736] / № сертификата (диплома, грамоты) [76671]</t>
  </si>
  <si>
    <t>Документ, о прохождении курсов по повышению квалификации [training_courses]</t>
  </si>
  <si>
    <t>Уровень владения английским языком [425]</t>
  </si>
  <si>
    <t>Преподает или ведет воспитательный процесс детям с особыми образовательными потребностями [7063]</t>
  </si>
  <si>
    <t>Дата расторжения/прекращения трудового договора [234]</t>
  </si>
  <si>
    <t>Номер приказа о расторжении/прекращении трудового договора [6750]</t>
  </si>
  <si>
    <t>Причина расторжения/прекращения трудового договора [236]</t>
  </si>
  <si>
    <t>Приказ о расторжении/прекращении трудового договора [order_fire]</t>
  </si>
  <si>
    <t>Учебный год [ed_year_pers]</t>
  </si>
  <si>
    <t>Статус тестируемого [status_who_tested]</t>
  </si>
  <si>
    <t>Полученный балл [Test_score]</t>
  </si>
  <si>
    <t>Дата тестирования [Test_date]</t>
  </si>
  <si>
    <t>Номер приказа [order_number]</t>
  </si>
  <si>
    <t>Дата приказа [order_date]</t>
  </si>
  <si>
    <t>АШИРБЕКОВА</t>
  </si>
  <si>
    <t>КУЛЗИНАТ</t>
  </si>
  <si>
    <t>ОНГАРОВНА</t>
  </si>
  <si>
    <t>женский</t>
  </si>
  <si>
    <t>КАЗАХСТАН</t>
  </si>
  <si>
    <t>Казахи</t>
  </si>
  <si>
    <t>невоеннообязан</t>
  </si>
  <si>
    <t>неопределенный</t>
  </si>
  <si>
    <t>работает в данной организации</t>
  </si>
  <si>
    <t>повар</t>
  </si>
  <si>
    <t>штатный</t>
  </si>
  <si>
    <t>не имеет степени</t>
  </si>
  <si>
    <t>Техническое и профессиональное образование</t>
  </si>
  <si>
    <t>нет</t>
  </si>
  <si>
    <t>[]</t>
  </si>
  <si>
    <t>не владеет английским языком</t>
  </si>
  <si>
    <t>ЖАНИБЕКОВА</t>
  </si>
  <si>
    <t>АЙСУЛУ</t>
  </si>
  <si>
    <t>БАГЫСБАЕВНА</t>
  </si>
  <si>
    <t>заведующий</t>
  </si>
  <si>
    <t>Высшее (дошкольное)</t>
  </si>
  <si>
    <t>педагог</t>
  </si>
  <si>
    <t>руководитель</t>
  </si>
  <si>
    <t>[казахский]</t>
  </si>
  <si>
    <t>методист</t>
  </si>
  <si>
    <t>Не проходил(а)</t>
  </si>
  <si>
    <t>КАРЧИБАЕВА</t>
  </si>
  <si>
    <t>АКМАРАЛ</t>
  </si>
  <si>
    <t>АСАНОВНА</t>
  </si>
  <si>
    <t>воспитатель</t>
  </si>
  <si>
    <t>Высшее (педагогическое)</t>
  </si>
  <si>
    <t>Балдырған</t>
  </si>
  <si>
    <t>Beginner</t>
  </si>
  <si>
    <t>АДАСХАНОВА</t>
  </si>
  <si>
    <t>ГУЛЖАН</t>
  </si>
  <si>
    <t>ОСПАНАЛИЕВНА</t>
  </si>
  <si>
    <t>Нет</t>
  </si>
  <si>
    <t>бухгалтер</t>
  </si>
  <si>
    <t>внешнее совмещение</t>
  </si>
  <si>
    <t>СЕБАЕВ</t>
  </si>
  <si>
    <t>АБДРАСИЛ</t>
  </si>
  <si>
    <t>АБДИХАНОВИЧ</t>
  </si>
  <si>
    <t>мужской</t>
  </si>
  <si>
    <t>сторож</t>
  </si>
  <si>
    <t>ӘБДРАСИЛ</t>
  </si>
  <si>
    <t>ҚАНАТ</t>
  </si>
  <si>
    <t>Высшее (профессиональное)</t>
  </si>
  <si>
    <t>ТУРАБАЕВА</t>
  </si>
  <si>
    <t>ТАЗАГУЛ</t>
  </si>
  <si>
    <t>АБДРАШОВНА</t>
  </si>
  <si>
    <t>Балапан</t>
  </si>
  <si>
    <t>АБДУЛЛА</t>
  </si>
  <si>
    <t>АРУ</t>
  </si>
  <si>
    <t>ШЫНАРБЕКҚЫЗЫ</t>
  </si>
  <si>
    <t>медицинская сестра</t>
  </si>
  <si>
    <t>МИРАЛИЕВА</t>
  </si>
  <si>
    <t>АЙНУР</t>
  </si>
  <si>
    <t>САҒЫНДЫҚҚЫЗЫ</t>
  </si>
  <si>
    <t>ИРСИМБЕТОВА</t>
  </si>
  <si>
    <t>МАЙРА</t>
  </si>
  <si>
    <t>МУХАН КИЗИ</t>
  </si>
  <si>
    <t>помощник воспитателя</t>
  </si>
  <si>
    <t>Общее среднее образование</t>
  </si>
  <si>
    <t>МАХМУТОВА</t>
  </si>
  <si>
    <t>ЗАУРЕ</t>
  </si>
  <si>
    <t>ТӘЛІПҚЫЗЫ</t>
  </si>
  <si>
    <t>ТУРГИНБАЕВА</t>
  </si>
  <si>
    <t>ЖАЗИРА</t>
  </si>
  <si>
    <t>ЕРГАЛИКИЗИ</t>
  </si>
  <si>
    <t>Предшкольная подготовка детей</t>
  </si>
  <si>
    <t>ҚҰЛЫБЕКОВА</t>
  </si>
  <si>
    <t>КӨРКЕМ</t>
  </si>
  <si>
    <t>АЙАЗБАЙҚЫЗЫ</t>
  </si>
  <si>
    <t>высшая категория</t>
  </si>
  <si>
    <t>Подтверждено в 2024 году</t>
  </si>
  <si>
    <t>Областные, городские институты  повышения квалификации</t>
  </si>
  <si>
    <t>не преподает</t>
  </si>
  <si>
    <t>Дошкольное воспитание и обучение</t>
  </si>
  <si>
    <t>очная</t>
  </si>
  <si>
    <t>казахский</t>
  </si>
  <si>
    <t>2024-09-23T00:00:00</t>
  </si>
  <si>
    <t>2024-09-24T00:00:00</t>
  </si>
  <si>
    <t>жоқ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</si>
</sst>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"/>
  <sheetViews>
    <sheetView tabSelected="1" workbookViewId="0">
      <selection activeCell="L18" sqref="L18"/>
    </sheetView>
  </sheetViews>
  <sheetFormatPr defaultRowHeight="15" x14ac:dyDescent="0.25"/>
  <cols>
    <col min="7" max="7" width="15" customWidth="1"/>
  </cols>
  <sheetData>
    <row r="1" spans="1:7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</row>
    <row r="2" spans="1:79" x14ac:dyDescent="0.25">
      <c r="A2">
        <v>1157871</v>
      </c>
      <c r="B2">
        <v>976147</v>
      </c>
      <c r="C2" t="str">
        <f>"780327400382"</f>
        <v>780327400382</v>
      </c>
      <c r="D2" t="s">
        <v>79</v>
      </c>
      <c r="E2" t="s">
        <v>80</v>
      </c>
      <c r="F2" t="s">
        <v>81</v>
      </c>
      <c r="G2" s="1">
        <v>28576</v>
      </c>
      <c r="I2" t="s">
        <v>82</v>
      </c>
      <c r="J2" t="s">
        <v>83</v>
      </c>
      <c r="K2" t="s">
        <v>84</v>
      </c>
      <c r="P2" t="s">
        <v>85</v>
      </c>
      <c r="W2" t="str">
        <f>"2016-06-22T00:00:00"</f>
        <v>2016-06-22T00:00:00</v>
      </c>
      <c r="X2" t="str">
        <f>"55"</f>
        <v>55</v>
      </c>
      <c r="Z2" t="s">
        <v>86</v>
      </c>
      <c r="AA2" t="s">
        <v>87</v>
      </c>
      <c r="AB2" t="s">
        <v>88</v>
      </c>
      <c r="AC2">
        <v>1.5</v>
      </c>
      <c r="AD2" t="s">
        <v>89</v>
      </c>
      <c r="AE2" t="s">
        <v>90</v>
      </c>
      <c r="AF2" t="s">
        <v>91</v>
      </c>
      <c r="AI2" t="s">
        <v>92</v>
      </c>
      <c r="AJ2" t="str">
        <f>"1"</f>
        <v>1</v>
      </c>
      <c r="AK2" t="str">
        <f>"8"</f>
        <v>8</v>
      </c>
      <c r="AM2" t="str">
        <f>"0"</f>
        <v>0</v>
      </c>
      <c r="AN2" t="str">
        <f>"7"</f>
        <v>7</v>
      </c>
      <c r="AO2" t="str">
        <f>"nurpeisermanov@mail.ru"</f>
        <v>nurpeisermanov@mail.ru</v>
      </c>
      <c r="AP2" t="str">
        <f>"87023608678"</f>
        <v>87023608678</v>
      </c>
      <c r="AT2" t="s">
        <v>93</v>
      </c>
      <c r="BB2" t="s">
        <v>92</v>
      </c>
      <c r="BC2">
        <v>0</v>
      </c>
      <c r="BP2" t="s">
        <v>94</v>
      </c>
    </row>
    <row r="3" spans="1:79" x14ac:dyDescent="0.25">
      <c r="A3">
        <v>1157992</v>
      </c>
      <c r="B3">
        <v>976246</v>
      </c>
      <c r="C3" t="str">
        <f>"830903401066"</f>
        <v>830903401066</v>
      </c>
      <c r="D3" t="s">
        <v>95</v>
      </c>
      <c r="E3" t="s">
        <v>96</v>
      </c>
      <c r="F3" t="s">
        <v>97</v>
      </c>
      <c r="G3" s="1">
        <v>30562</v>
      </c>
      <c r="I3" t="s">
        <v>82</v>
      </c>
      <c r="J3" t="s">
        <v>83</v>
      </c>
      <c r="K3" t="s">
        <v>84</v>
      </c>
      <c r="P3" t="s">
        <v>85</v>
      </c>
      <c r="W3" t="str">
        <f>"2023-01-02T00:00:00"</f>
        <v>2023-01-02T00:00:00</v>
      </c>
      <c r="X3" t="str">
        <f>"43"</f>
        <v>43</v>
      </c>
      <c r="Z3" t="s">
        <v>86</v>
      </c>
      <c r="AA3" t="s">
        <v>87</v>
      </c>
      <c r="AB3" t="s">
        <v>98</v>
      </c>
      <c r="AC3">
        <v>1.5</v>
      </c>
      <c r="AD3" t="s">
        <v>89</v>
      </c>
      <c r="AE3" t="s">
        <v>90</v>
      </c>
      <c r="AF3" t="s">
        <v>99</v>
      </c>
      <c r="AI3" t="s">
        <v>92</v>
      </c>
      <c r="AJ3" t="str">
        <f>"1"</f>
        <v>1</v>
      </c>
      <c r="AK3" t="str">
        <f>"1"</f>
        <v>1</v>
      </c>
      <c r="AL3" t="str">
        <f>"1"</f>
        <v>1</v>
      </c>
      <c r="AM3" t="str">
        <f>"1"</f>
        <v>1</v>
      </c>
      <c r="AN3" t="str">
        <f>"0"</f>
        <v>0</v>
      </c>
      <c r="AO3" t="str">
        <f>"aysulu-83@bk.ru"</f>
        <v>aysulu-83@bk.ru</v>
      </c>
      <c r="AP3" t="str">
        <f>"87753556250"</f>
        <v>87753556250</v>
      </c>
      <c r="AQ3" t="s">
        <v>100</v>
      </c>
      <c r="AS3" t="s">
        <v>101</v>
      </c>
      <c r="AT3" t="s">
        <v>102</v>
      </c>
      <c r="BB3" t="s">
        <v>103</v>
      </c>
      <c r="BC3">
        <v>0.5</v>
      </c>
      <c r="BF3" t="s">
        <v>104</v>
      </c>
      <c r="BP3" t="s">
        <v>94</v>
      </c>
      <c r="BQ3" t="s">
        <v>92</v>
      </c>
    </row>
    <row r="4" spans="1:79" x14ac:dyDescent="0.25">
      <c r="A4">
        <v>1158108</v>
      </c>
      <c r="B4">
        <v>976344</v>
      </c>
      <c r="C4" t="str">
        <f>"790523000225"</f>
        <v>790523000225</v>
      </c>
      <c r="D4" t="s">
        <v>105</v>
      </c>
      <c r="E4" t="s">
        <v>106</v>
      </c>
      <c r="F4" t="s">
        <v>107</v>
      </c>
      <c r="G4" s="1">
        <v>28998</v>
      </c>
      <c r="I4" t="s">
        <v>82</v>
      </c>
      <c r="J4" t="s">
        <v>83</v>
      </c>
      <c r="K4" t="s">
        <v>84</v>
      </c>
      <c r="P4" t="s">
        <v>85</v>
      </c>
      <c r="W4" t="str">
        <f>"2018-06-02T00:00:00"</f>
        <v>2018-06-02T00:00:00</v>
      </c>
      <c r="X4" t="str">
        <f>"90"</f>
        <v>90</v>
      </c>
      <c r="Z4" t="s">
        <v>86</v>
      </c>
      <c r="AA4" t="s">
        <v>87</v>
      </c>
      <c r="AB4" t="s">
        <v>108</v>
      </c>
      <c r="AC4">
        <v>1</v>
      </c>
      <c r="AD4" t="s">
        <v>89</v>
      </c>
      <c r="AE4" t="s">
        <v>90</v>
      </c>
      <c r="AF4" t="s">
        <v>109</v>
      </c>
      <c r="AH4" t="s">
        <v>99</v>
      </c>
      <c r="AI4" t="s">
        <v>92</v>
      </c>
      <c r="AJ4" t="str">
        <f>"1"</f>
        <v>1</v>
      </c>
      <c r="AK4" t="str">
        <f>"6"</f>
        <v>6</v>
      </c>
      <c r="AL4" t="str">
        <f>"3"</f>
        <v>3</v>
      </c>
      <c r="AM4" t="str">
        <f>"3"</f>
        <v>3</v>
      </c>
      <c r="AN4" t="str">
        <f>"5"</f>
        <v>5</v>
      </c>
      <c r="AO4" t="str">
        <f>"Harsigbai79@mail.ru"</f>
        <v>Harsigbai79@mail.ru</v>
      </c>
      <c r="AP4" t="str">
        <f>"87759897923"</f>
        <v>87759897923</v>
      </c>
      <c r="AQ4" t="s">
        <v>100</v>
      </c>
      <c r="AT4" t="s">
        <v>102</v>
      </c>
      <c r="AU4" t="s">
        <v>110</v>
      </c>
      <c r="AV4">
        <v>100</v>
      </c>
      <c r="AW4">
        <v>100</v>
      </c>
      <c r="AX4">
        <v>0</v>
      </c>
      <c r="BB4" t="s">
        <v>92</v>
      </c>
      <c r="BC4">
        <v>0</v>
      </c>
      <c r="BF4" t="s">
        <v>104</v>
      </c>
      <c r="BP4" t="s">
        <v>111</v>
      </c>
      <c r="BQ4" t="s">
        <v>92</v>
      </c>
    </row>
    <row r="5" spans="1:79" x14ac:dyDescent="0.25">
      <c r="A5">
        <v>1158171</v>
      </c>
      <c r="B5">
        <v>929126</v>
      </c>
      <c r="C5" t="str">
        <f>"760505401780"</f>
        <v>760505401780</v>
      </c>
      <c r="D5" t="s">
        <v>112</v>
      </c>
      <c r="E5" t="s">
        <v>113</v>
      </c>
      <c r="F5" t="s">
        <v>114</v>
      </c>
      <c r="G5" s="1">
        <v>27885</v>
      </c>
      <c r="I5" t="s">
        <v>82</v>
      </c>
      <c r="J5" t="s">
        <v>83</v>
      </c>
      <c r="K5" t="s">
        <v>84</v>
      </c>
      <c r="P5" t="s">
        <v>85</v>
      </c>
      <c r="Q5" t="s">
        <v>115</v>
      </c>
      <c r="W5" t="str">
        <f>"2014-01-03T00:00:00"</f>
        <v>2014-01-03T00:00:00</v>
      </c>
      <c r="X5" t="str">
        <f>"9"</f>
        <v>9</v>
      </c>
      <c r="Z5" t="s">
        <v>86</v>
      </c>
      <c r="AA5" t="s">
        <v>87</v>
      </c>
      <c r="AB5" t="s">
        <v>116</v>
      </c>
      <c r="AC5">
        <v>0.5</v>
      </c>
      <c r="AD5" t="s">
        <v>117</v>
      </c>
      <c r="AE5" t="s">
        <v>90</v>
      </c>
      <c r="AF5" t="s">
        <v>91</v>
      </c>
      <c r="AI5" t="s">
        <v>92</v>
      </c>
      <c r="AJ5" t="str">
        <f>"1"</f>
        <v>1</v>
      </c>
      <c r="AK5" t="str">
        <f>"1"</f>
        <v>1</v>
      </c>
      <c r="AM5" t="str">
        <f>"0"</f>
        <v>0</v>
      </c>
      <c r="AN5" t="str">
        <f>"7"</f>
        <v>7</v>
      </c>
      <c r="AT5" t="s">
        <v>93</v>
      </c>
      <c r="BB5" t="s">
        <v>92</v>
      </c>
      <c r="BC5">
        <v>0</v>
      </c>
    </row>
    <row r="6" spans="1:79" x14ac:dyDescent="0.25">
      <c r="A6">
        <v>2602521</v>
      </c>
      <c r="B6">
        <v>1697338</v>
      </c>
      <c r="C6" t="str">
        <f>"611023301777"</f>
        <v>611023301777</v>
      </c>
      <c r="D6" t="s">
        <v>118</v>
      </c>
      <c r="E6" t="s">
        <v>119</v>
      </c>
      <c r="F6" t="s">
        <v>120</v>
      </c>
      <c r="G6" s="1">
        <v>22577</v>
      </c>
      <c r="I6" t="s">
        <v>121</v>
      </c>
      <c r="J6" t="s">
        <v>83</v>
      </c>
      <c r="K6" t="s">
        <v>84</v>
      </c>
      <c r="P6" t="s">
        <v>85</v>
      </c>
      <c r="Q6" t="s">
        <v>115</v>
      </c>
      <c r="W6" t="str">
        <f>"2022-10-19T00:00:00"</f>
        <v>2022-10-19T00:00:00</v>
      </c>
      <c r="X6" t="str">
        <f>"155"</f>
        <v>155</v>
      </c>
      <c r="Z6" t="s">
        <v>86</v>
      </c>
      <c r="AA6" t="s">
        <v>87</v>
      </c>
      <c r="AB6" t="s">
        <v>122</v>
      </c>
      <c r="AC6">
        <v>1</v>
      </c>
      <c r="AD6" t="s">
        <v>89</v>
      </c>
      <c r="AE6" t="s">
        <v>90</v>
      </c>
      <c r="AF6" t="s">
        <v>109</v>
      </c>
      <c r="AI6" t="s">
        <v>92</v>
      </c>
      <c r="AJ6" t="str">
        <f>"15"</f>
        <v>15</v>
      </c>
      <c r="AK6" t="str">
        <f>"15"</f>
        <v>15</v>
      </c>
      <c r="AM6" t="str">
        <f>"0"</f>
        <v>0</v>
      </c>
      <c r="AN6" t="str">
        <f>"0"</f>
        <v>0</v>
      </c>
      <c r="BB6" t="s">
        <v>92</v>
      </c>
      <c r="BC6">
        <v>0</v>
      </c>
    </row>
    <row r="7" spans="1:79" x14ac:dyDescent="0.25">
      <c r="A7">
        <v>2603237</v>
      </c>
      <c r="B7">
        <v>1697656</v>
      </c>
      <c r="C7" t="str">
        <f>"910525302566"</f>
        <v>910525302566</v>
      </c>
      <c r="D7" t="s">
        <v>123</v>
      </c>
      <c r="E7" t="s">
        <v>124</v>
      </c>
      <c r="G7" s="1">
        <v>33383</v>
      </c>
      <c r="I7" t="s">
        <v>121</v>
      </c>
      <c r="J7" t="s">
        <v>83</v>
      </c>
      <c r="K7" t="s">
        <v>84</v>
      </c>
      <c r="P7" t="s">
        <v>85</v>
      </c>
      <c r="Q7" t="s">
        <v>115</v>
      </c>
      <c r="W7" t="str">
        <f>"2023-01-04T00:00:00"</f>
        <v>2023-01-04T00:00:00</v>
      </c>
      <c r="X7" t="str">
        <f>"156"</f>
        <v>156</v>
      </c>
      <c r="Z7" t="s">
        <v>86</v>
      </c>
      <c r="AA7" t="s">
        <v>87</v>
      </c>
      <c r="AB7" t="s">
        <v>122</v>
      </c>
      <c r="AC7">
        <v>1</v>
      </c>
      <c r="AD7" t="s">
        <v>89</v>
      </c>
      <c r="AE7" t="s">
        <v>90</v>
      </c>
      <c r="AF7" t="s">
        <v>125</v>
      </c>
      <c r="AI7" t="s">
        <v>92</v>
      </c>
      <c r="AJ7" t="str">
        <f>"7"</f>
        <v>7</v>
      </c>
      <c r="AK7" t="str">
        <f>"7"</f>
        <v>7</v>
      </c>
      <c r="AM7" t="str">
        <f>"0"</f>
        <v>0</v>
      </c>
      <c r="AN7" t="str">
        <f>"0"</f>
        <v>0</v>
      </c>
      <c r="AQ7" t="s">
        <v>101</v>
      </c>
      <c r="BB7" t="s">
        <v>92</v>
      </c>
      <c r="BC7">
        <v>0</v>
      </c>
    </row>
    <row r="8" spans="1:79" x14ac:dyDescent="0.25">
      <c r="A8">
        <v>2604825</v>
      </c>
      <c r="B8">
        <v>1698352</v>
      </c>
      <c r="C8" t="str">
        <f>"850406402204"</f>
        <v>850406402204</v>
      </c>
      <c r="D8" t="s">
        <v>126</v>
      </c>
      <c r="E8" t="s">
        <v>127</v>
      </c>
      <c r="F8" t="s">
        <v>128</v>
      </c>
      <c r="G8" s="1">
        <v>31143</v>
      </c>
      <c r="I8" t="s">
        <v>82</v>
      </c>
      <c r="J8" t="s">
        <v>83</v>
      </c>
      <c r="K8" t="s">
        <v>84</v>
      </c>
      <c r="P8" t="s">
        <v>85</v>
      </c>
      <c r="Q8" t="s">
        <v>115</v>
      </c>
      <c r="W8" t="str">
        <f>"2021-10-01T00:00:00"</f>
        <v>2021-10-01T00:00:00</v>
      </c>
      <c r="X8" t="str">
        <f>"158"</f>
        <v>158</v>
      </c>
      <c r="Z8" t="s">
        <v>86</v>
      </c>
      <c r="AA8" t="s">
        <v>87</v>
      </c>
      <c r="AB8" t="s">
        <v>108</v>
      </c>
      <c r="AC8">
        <v>1</v>
      </c>
      <c r="AD8" t="s">
        <v>89</v>
      </c>
      <c r="AE8" t="s">
        <v>90</v>
      </c>
      <c r="AF8" t="s">
        <v>125</v>
      </c>
      <c r="AH8" t="s">
        <v>99</v>
      </c>
      <c r="AI8" t="s">
        <v>92</v>
      </c>
      <c r="AJ8" t="str">
        <f>"0"</f>
        <v>0</v>
      </c>
      <c r="AK8" t="str">
        <f>"2"</f>
        <v>2</v>
      </c>
      <c r="AL8" t="str">
        <f>"1"</f>
        <v>1</v>
      </c>
      <c r="AM8" t="str">
        <f>"1"</f>
        <v>1</v>
      </c>
      <c r="AN8" t="str">
        <f>"2"</f>
        <v>2</v>
      </c>
      <c r="AO8" t="str">
        <f>"turabaevatazagul62@gmail.com"</f>
        <v>turabaevatazagul62@gmail.com</v>
      </c>
      <c r="AP8" t="str">
        <f>"87077373487"</f>
        <v>87077373487</v>
      </c>
      <c r="AQ8" t="s">
        <v>100</v>
      </c>
      <c r="AT8" t="s">
        <v>102</v>
      </c>
      <c r="AU8" t="s">
        <v>129</v>
      </c>
      <c r="AV8">
        <v>100</v>
      </c>
      <c r="AW8">
        <v>100</v>
      </c>
      <c r="AX8">
        <v>0</v>
      </c>
      <c r="BB8" t="s">
        <v>92</v>
      </c>
      <c r="BC8">
        <v>0</v>
      </c>
      <c r="BF8" t="s">
        <v>104</v>
      </c>
      <c r="BP8" t="s">
        <v>94</v>
      </c>
      <c r="BQ8" t="s">
        <v>92</v>
      </c>
    </row>
    <row r="9" spans="1:79" x14ac:dyDescent="0.25">
      <c r="A9">
        <v>2731717</v>
      </c>
      <c r="B9">
        <v>1753458</v>
      </c>
      <c r="C9" t="str">
        <f>"960816400547"</f>
        <v>960816400547</v>
      </c>
      <c r="D9" t="s">
        <v>130</v>
      </c>
      <c r="E9" t="s">
        <v>131</v>
      </c>
      <c r="F9" t="s">
        <v>132</v>
      </c>
      <c r="G9" s="1">
        <v>35293</v>
      </c>
      <c r="I9" t="s">
        <v>82</v>
      </c>
      <c r="J9" t="s">
        <v>83</v>
      </c>
      <c r="K9" t="s">
        <v>84</v>
      </c>
      <c r="P9" t="s">
        <v>85</v>
      </c>
      <c r="Q9" t="s">
        <v>115</v>
      </c>
      <c r="W9" t="str">
        <f>"2023-04-03T00:00:00"</f>
        <v>2023-04-03T00:00:00</v>
      </c>
      <c r="X9" t="str">
        <f>"172"</f>
        <v>172</v>
      </c>
      <c r="Z9" t="s">
        <v>86</v>
      </c>
      <c r="AA9" t="s">
        <v>87</v>
      </c>
      <c r="AB9" t="s">
        <v>133</v>
      </c>
      <c r="AC9">
        <v>1</v>
      </c>
      <c r="AD9" t="s">
        <v>89</v>
      </c>
      <c r="AE9" t="s">
        <v>90</v>
      </c>
      <c r="AF9" t="s">
        <v>125</v>
      </c>
      <c r="AI9" t="s">
        <v>92</v>
      </c>
      <c r="AJ9" t="str">
        <f>"3"</f>
        <v>3</v>
      </c>
      <c r="AK9" t="str">
        <f>"3"</f>
        <v>3</v>
      </c>
      <c r="AM9" t="str">
        <f>"0"</f>
        <v>0</v>
      </c>
      <c r="AN9" t="str">
        <f>"0"</f>
        <v>0</v>
      </c>
      <c r="BB9" t="s">
        <v>92</v>
      </c>
      <c r="BC9">
        <v>0</v>
      </c>
    </row>
    <row r="10" spans="1:79" x14ac:dyDescent="0.25">
      <c r="A10">
        <v>2993912</v>
      </c>
      <c r="B10">
        <v>1579985</v>
      </c>
      <c r="C10" t="str">
        <f>"920124402366"</f>
        <v>920124402366</v>
      </c>
      <c r="D10" t="s">
        <v>134</v>
      </c>
      <c r="E10" t="s">
        <v>135</v>
      </c>
      <c r="F10" t="s">
        <v>136</v>
      </c>
      <c r="G10" s="1">
        <v>33627</v>
      </c>
      <c r="I10" t="s">
        <v>82</v>
      </c>
      <c r="J10" t="s">
        <v>83</v>
      </c>
      <c r="K10" t="s">
        <v>84</v>
      </c>
      <c r="P10" t="s">
        <v>85</v>
      </c>
      <c r="Q10" t="s">
        <v>115</v>
      </c>
      <c r="W10" t="str">
        <f>"2024-02-01T00:00:00"</f>
        <v>2024-02-01T00:00:00</v>
      </c>
      <c r="X10" t="str">
        <f>"189"</f>
        <v>189</v>
      </c>
      <c r="Z10" t="s">
        <v>86</v>
      </c>
      <c r="AA10" t="s">
        <v>87</v>
      </c>
      <c r="AB10" t="s">
        <v>108</v>
      </c>
      <c r="AC10">
        <v>1</v>
      </c>
      <c r="AD10" t="s">
        <v>117</v>
      </c>
      <c r="AE10" t="s">
        <v>90</v>
      </c>
      <c r="AF10" t="s">
        <v>125</v>
      </c>
      <c r="AH10" t="s">
        <v>99</v>
      </c>
      <c r="AI10" t="s">
        <v>92</v>
      </c>
      <c r="AJ10" t="str">
        <f>"1"</f>
        <v>1</v>
      </c>
      <c r="AK10" t="str">
        <f>"5"</f>
        <v>5</v>
      </c>
      <c r="AL10" t="str">
        <f>"0"</f>
        <v>0</v>
      </c>
      <c r="AM10" t="str">
        <f>"1"</f>
        <v>1</v>
      </c>
      <c r="AN10" t="str">
        <f>"0"</f>
        <v>0</v>
      </c>
      <c r="AO10" t="str">
        <f>"ainur.miralieva@mail.ru"</f>
        <v>ainur.miralieva@mail.ru</v>
      </c>
      <c r="AP10" t="str">
        <f>"87753731604"</f>
        <v>87753731604</v>
      </c>
      <c r="AQ10" t="s">
        <v>100</v>
      </c>
      <c r="AT10" t="s">
        <v>102</v>
      </c>
      <c r="AU10" t="s">
        <v>110</v>
      </c>
      <c r="AV10">
        <v>100</v>
      </c>
      <c r="AW10">
        <v>100</v>
      </c>
      <c r="AX10">
        <v>0</v>
      </c>
      <c r="BB10" t="s">
        <v>92</v>
      </c>
      <c r="BC10">
        <v>0</v>
      </c>
      <c r="BF10" t="s">
        <v>104</v>
      </c>
      <c r="BP10" t="s">
        <v>94</v>
      </c>
      <c r="BQ10" t="s">
        <v>92</v>
      </c>
    </row>
    <row r="11" spans="1:79" x14ac:dyDescent="0.25">
      <c r="A11">
        <v>3053121</v>
      </c>
      <c r="B11">
        <v>1865014</v>
      </c>
      <c r="C11" t="str">
        <f>"000226000525"</f>
        <v>000226000525</v>
      </c>
      <c r="D11" t="s">
        <v>137</v>
      </c>
      <c r="E11" t="s">
        <v>138</v>
      </c>
      <c r="F11" t="s">
        <v>139</v>
      </c>
      <c r="G11" s="1">
        <v>36582</v>
      </c>
      <c r="I11" t="s">
        <v>82</v>
      </c>
      <c r="J11" t="s">
        <v>83</v>
      </c>
      <c r="K11" t="s">
        <v>84</v>
      </c>
      <c r="P11" t="s">
        <v>85</v>
      </c>
      <c r="Q11" t="s">
        <v>115</v>
      </c>
      <c r="W11" t="str">
        <f>"2024-04-26T00:00:00"</f>
        <v>2024-04-26T00:00:00</v>
      </c>
      <c r="X11" t="str">
        <f>"192"</f>
        <v>192</v>
      </c>
      <c r="Z11" t="s">
        <v>86</v>
      </c>
      <c r="AA11" t="s">
        <v>87</v>
      </c>
      <c r="AB11" t="s">
        <v>140</v>
      </c>
      <c r="AC11">
        <v>1</v>
      </c>
      <c r="AD11" t="s">
        <v>89</v>
      </c>
      <c r="AE11" t="s">
        <v>90</v>
      </c>
      <c r="AF11" t="s">
        <v>141</v>
      </c>
      <c r="AI11" t="s">
        <v>92</v>
      </c>
      <c r="AJ11" t="str">
        <f>"1"</f>
        <v>1</v>
      </c>
      <c r="AK11" t="str">
        <f>"1"</f>
        <v>1</v>
      </c>
      <c r="AM11" t="str">
        <f>"0"</f>
        <v>0</v>
      </c>
      <c r="AN11" t="str">
        <f>"0"</f>
        <v>0</v>
      </c>
      <c r="BB11" t="s">
        <v>92</v>
      </c>
      <c r="BC11">
        <v>0</v>
      </c>
    </row>
    <row r="12" spans="1:79" x14ac:dyDescent="0.25">
      <c r="A12">
        <v>3060914</v>
      </c>
      <c r="B12">
        <v>976214</v>
      </c>
      <c r="C12" t="str">
        <f>"930702401292"</f>
        <v>930702401292</v>
      </c>
      <c r="D12" t="s">
        <v>142</v>
      </c>
      <c r="E12" t="s">
        <v>143</v>
      </c>
      <c r="F12" t="s">
        <v>144</v>
      </c>
      <c r="G12" s="1">
        <v>34152</v>
      </c>
      <c r="I12" t="s">
        <v>82</v>
      </c>
      <c r="J12" t="s">
        <v>83</v>
      </c>
      <c r="K12" t="s">
        <v>84</v>
      </c>
      <c r="P12" t="s">
        <v>85</v>
      </c>
      <c r="Q12" t="s">
        <v>115</v>
      </c>
      <c r="W12" t="str">
        <f>"2024-05-01T00:00:00"</f>
        <v>2024-05-01T00:00:00</v>
      </c>
      <c r="X12" t="str">
        <f>"196"</f>
        <v>196</v>
      </c>
      <c r="Z12" t="s">
        <v>86</v>
      </c>
      <c r="AA12" t="s">
        <v>87</v>
      </c>
      <c r="AB12" t="s">
        <v>140</v>
      </c>
      <c r="AC12">
        <v>1</v>
      </c>
      <c r="AD12" t="s">
        <v>89</v>
      </c>
      <c r="AE12" t="s">
        <v>90</v>
      </c>
      <c r="AF12" t="s">
        <v>141</v>
      </c>
      <c r="AI12" t="s">
        <v>92</v>
      </c>
      <c r="AJ12" t="str">
        <f>"7"</f>
        <v>7</v>
      </c>
      <c r="AK12" t="str">
        <f>"7"</f>
        <v>7</v>
      </c>
      <c r="AM12" t="str">
        <f>"0"</f>
        <v>0</v>
      </c>
      <c r="AN12" t="str">
        <f>"0"</f>
        <v>0</v>
      </c>
      <c r="AO12" t="str">
        <f>"nurpeisermanov@mail.ru"</f>
        <v>nurpeisermanov@mail.ru</v>
      </c>
      <c r="AP12" t="str">
        <f>"8(775)-0873793"</f>
        <v>8(775)-0873793</v>
      </c>
      <c r="BB12" t="s">
        <v>92</v>
      </c>
      <c r="BC12">
        <v>0</v>
      </c>
      <c r="BP12" t="s">
        <v>94</v>
      </c>
    </row>
    <row r="13" spans="1:79" x14ac:dyDescent="0.25">
      <c r="A13">
        <v>3090470</v>
      </c>
      <c r="B13">
        <v>1845044</v>
      </c>
      <c r="C13" t="str">
        <f>"910413000303"</f>
        <v>910413000303</v>
      </c>
      <c r="D13" t="s">
        <v>145</v>
      </c>
      <c r="E13" t="s">
        <v>146</v>
      </c>
      <c r="F13" t="s">
        <v>147</v>
      </c>
      <c r="G13" s="1">
        <v>33341</v>
      </c>
      <c r="I13" t="s">
        <v>82</v>
      </c>
      <c r="J13" t="s">
        <v>83</v>
      </c>
      <c r="K13" t="s">
        <v>84</v>
      </c>
      <c r="P13" t="s">
        <v>85</v>
      </c>
      <c r="Q13" t="s">
        <v>115</v>
      </c>
      <c r="W13" t="str">
        <f>"2024-01-15T00:00:00"</f>
        <v>2024-01-15T00:00:00</v>
      </c>
      <c r="X13" t="str">
        <f>"186"</f>
        <v>186</v>
      </c>
      <c r="Z13" t="s">
        <v>86</v>
      </c>
      <c r="AA13" t="s">
        <v>87</v>
      </c>
      <c r="AB13" t="s">
        <v>108</v>
      </c>
      <c r="AC13">
        <v>1</v>
      </c>
      <c r="AD13" t="s">
        <v>89</v>
      </c>
      <c r="AE13" t="s">
        <v>90</v>
      </c>
      <c r="AF13" t="s">
        <v>125</v>
      </c>
      <c r="AH13" t="s">
        <v>99</v>
      </c>
      <c r="AI13" t="s">
        <v>92</v>
      </c>
      <c r="AJ13" t="str">
        <f>"1"</f>
        <v>1</v>
      </c>
      <c r="AK13" t="str">
        <f>"1"</f>
        <v>1</v>
      </c>
      <c r="AL13" t="str">
        <f>"0"</f>
        <v>0</v>
      </c>
      <c r="AM13" t="str">
        <f>"0"</f>
        <v>0</v>
      </c>
      <c r="AN13" t="str">
        <f>"0"</f>
        <v>0</v>
      </c>
      <c r="AO13" t="str">
        <f>"turgynbajovazazira@gmail.com"</f>
        <v>turgynbajovazazira@gmail.com</v>
      </c>
      <c r="AP13" t="str">
        <f>"87021697746"</f>
        <v>87021697746</v>
      </c>
      <c r="AQ13" t="s">
        <v>100</v>
      </c>
      <c r="AT13" t="s">
        <v>102</v>
      </c>
      <c r="BB13" t="s">
        <v>92</v>
      </c>
      <c r="BC13">
        <v>0</v>
      </c>
      <c r="BF13" t="s">
        <v>104</v>
      </c>
      <c r="BH13" t="s">
        <v>148</v>
      </c>
      <c r="BP13" t="s">
        <v>94</v>
      </c>
      <c r="BQ13" t="s">
        <v>92</v>
      </c>
    </row>
    <row r="14" spans="1:79" x14ac:dyDescent="0.25">
      <c r="A14">
        <v>3160534</v>
      </c>
      <c r="B14">
        <v>976624</v>
      </c>
      <c r="C14" t="str">
        <f>"900708402028"</f>
        <v>900708402028</v>
      </c>
      <c r="D14" t="s">
        <v>149</v>
      </c>
      <c r="E14" t="s">
        <v>150</v>
      </c>
      <c r="F14" t="s">
        <v>151</v>
      </c>
      <c r="G14" s="1">
        <v>33062</v>
      </c>
      <c r="I14" t="s">
        <v>82</v>
      </c>
      <c r="J14" t="s">
        <v>83</v>
      </c>
      <c r="K14" t="s">
        <v>84</v>
      </c>
      <c r="P14" t="s">
        <v>85</v>
      </c>
      <c r="Q14" t="s">
        <v>115</v>
      </c>
      <c r="W14" t="str">
        <f>"2024-09-20T00:00:00"</f>
        <v>2024-09-20T00:00:00</v>
      </c>
      <c r="X14" t="str">
        <f>"198"</f>
        <v>198</v>
      </c>
      <c r="Z14" t="s">
        <v>86</v>
      </c>
      <c r="AA14" t="s">
        <v>87</v>
      </c>
      <c r="AB14" t="s">
        <v>108</v>
      </c>
      <c r="AC14">
        <v>0.1</v>
      </c>
      <c r="AD14" t="s">
        <v>89</v>
      </c>
      <c r="AE14" t="s">
        <v>90</v>
      </c>
      <c r="AF14" t="s">
        <v>125</v>
      </c>
      <c r="AH14" t="s">
        <v>99</v>
      </c>
      <c r="AI14" t="s">
        <v>92</v>
      </c>
      <c r="AJ14" t="str">
        <f>"1"</f>
        <v>1</v>
      </c>
      <c r="AK14" t="str">
        <f>"1"</f>
        <v>1</v>
      </c>
      <c r="AL14" t="str">
        <f>"1"</f>
        <v>1</v>
      </c>
      <c r="AM14" t="str">
        <f>"1"</f>
        <v>1</v>
      </c>
      <c r="AN14" t="str">
        <f>"0"</f>
        <v>0</v>
      </c>
      <c r="AO14" t="str">
        <f>"nurpeisermanov@mail.ru"</f>
        <v>nurpeisermanov@mail.ru</v>
      </c>
      <c r="AP14" t="str">
        <f>"87074167916"</f>
        <v>87074167916</v>
      </c>
      <c r="AQ14" t="s">
        <v>152</v>
      </c>
      <c r="AR14" t="s">
        <v>153</v>
      </c>
      <c r="AT14" t="s">
        <v>102</v>
      </c>
      <c r="BB14" t="s">
        <v>92</v>
      </c>
      <c r="BC14">
        <v>0</v>
      </c>
      <c r="BF14" t="s">
        <v>154</v>
      </c>
      <c r="BG14" t="s">
        <v>155</v>
      </c>
      <c r="BH14" t="s">
        <v>156</v>
      </c>
      <c r="BI14" t="s">
        <v>157</v>
      </c>
      <c r="BJ14" t="s">
        <v>158</v>
      </c>
      <c r="BK14">
        <v>1</v>
      </c>
      <c r="BL14" t="s">
        <v>159</v>
      </c>
      <c r="BM14" t="s">
        <v>160</v>
      </c>
      <c r="BN14" t="s">
        <v>161</v>
      </c>
      <c r="BP14" t="s">
        <v>94</v>
      </c>
      <c r="BQ1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Персонал (1)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Nuran</dc:creator>
  <cp:lastModifiedBy>Nuran</cp:lastModifiedBy>
  <dcterms:created xsi:type="dcterms:W3CDTF">2024-10-14T05:33:22Z</dcterms:created>
  <dcterms:modified xsi:type="dcterms:W3CDTF">2024-10-14T05:33:23Z</dcterms:modified>
</cp:coreProperties>
</file>